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4TO. TRIMESTRE 2025\"/>
    </mc:Choice>
  </mc:AlternateContent>
  <xr:revisionPtr revIDLastSave="0" documentId="8_{7148A23B-74FD-40B9-BB1B-3C5B6FA1F544}" xr6:coauthVersionLast="47" xr6:coauthVersionMax="47" xr10:uidLastSave="{00000000-0000-0000-0000-000000000000}"/>
  <bookViews>
    <workbookView xWindow="-108" yWindow="-108" windowWidth="23256" windowHeight="12456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4" i="1"/>
  <c r="F35" i="1"/>
  <c r="F31" i="1"/>
  <c r="D87" i="1"/>
  <c r="F33" i="1"/>
  <c r="D130" i="1"/>
  <c r="D128" i="1"/>
  <c r="D127" i="1"/>
  <c r="G114" i="1"/>
  <c r="F110" i="1"/>
  <c r="D105" i="1"/>
  <c r="D103" i="1"/>
  <c r="D101" i="1"/>
  <c r="D100" i="1"/>
  <c r="D98" i="1"/>
  <c r="D97" i="1"/>
  <c r="F58" i="1"/>
  <c r="F53" i="1"/>
  <c r="F40" i="1"/>
  <c r="G41" i="1"/>
  <c r="F39" i="1"/>
  <c r="F36" i="1"/>
  <c r="G28" i="1"/>
  <c r="H27" i="1"/>
  <c r="I27" i="1"/>
  <c r="I15" i="1"/>
  <c r="H98" i="1" l="1"/>
  <c r="I98" i="1" s="1"/>
  <c r="I99" i="1"/>
  <c r="I102" i="1"/>
  <c r="I104" i="1"/>
  <c r="H100" i="1"/>
  <c r="I100" i="1" s="1"/>
  <c r="H111" i="1"/>
  <c r="I111" i="1" s="1"/>
  <c r="H112" i="1"/>
  <c r="I112" i="1"/>
  <c r="H99" i="1"/>
  <c r="H101" i="1"/>
  <c r="I101" i="1" s="1"/>
  <c r="H102" i="1"/>
  <c r="H103" i="1"/>
  <c r="I103" i="1" s="1"/>
  <c r="H104" i="1"/>
  <c r="H105" i="1"/>
  <c r="I105" i="1" s="1"/>
  <c r="H97" i="1"/>
  <c r="I97" i="1" s="1"/>
  <c r="H107" i="1" l="1"/>
  <c r="E106" i="1"/>
  <c r="F106" i="1"/>
  <c r="G106" i="1"/>
  <c r="D106" i="1"/>
  <c r="H114" i="1"/>
  <c r="E96" i="1" l="1"/>
  <c r="F96" i="1"/>
  <c r="G96" i="1"/>
  <c r="D96" i="1"/>
  <c r="D52" i="1"/>
  <c r="E52" i="1"/>
  <c r="F52" i="1"/>
  <c r="G52" i="1"/>
  <c r="C52" i="1"/>
  <c r="D42" i="1"/>
  <c r="E42" i="1"/>
  <c r="F42" i="1"/>
  <c r="G42" i="1"/>
  <c r="C42" i="1"/>
  <c r="D32" i="1"/>
  <c r="E32" i="1"/>
  <c r="F32" i="1"/>
  <c r="G32" i="1"/>
  <c r="C32" i="1"/>
  <c r="D22" i="1"/>
  <c r="E22" i="1"/>
  <c r="F22" i="1"/>
  <c r="G22" i="1"/>
  <c r="C22" i="1"/>
  <c r="D14" i="1"/>
  <c r="E14" i="1"/>
  <c r="G14" i="1"/>
  <c r="C14" i="1"/>
  <c r="E126" i="1"/>
  <c r="F126" i="1"/>
  <c r="G126" i="1"/>
  <c r="D126" i="1"/>
  <c r="G116" i="1"/>
  <c r="F116" i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27" i="1"/>
  <c r="I114" i="1"/>
  <c r="H113" i="1"/>
  <c r="I113" i="1" s="1"/>
  <c r="H115" i="1"/>
  <c r="I115" i="1" s="1"/>
  <c r="H118" i="1"/>
  <c r="I118" i="1" s="1"/>
  <c r="H119" i="1"/>
  <c r="I119" i="1" s="1"/>
  <c r="H120" i="1"/>
  <c r="H116" i="1" s="1"/>
  <c r="H121" i="1"/>
  <c r="I121" i="1" s="1"/>
  <c r="H122" i="1"/>
  <c r="I122" i="1" s="1"/>
  <c r="H123" i="1"/>
  <c r="I123" i="1" s="1"/>
  <c r="H124" i="1"/>
  <c r="I124" i="1" s="1"/>
  <c r="H125" i="1"/>
  <c r="I125" i="1" s="1"/>
  <c r="H117" i="1"/>
  <c r="I117" i="1" s="1"/>
  <c r="H108" i="1"/>
  <c r="H109" i="1"/>
  <c r="I109" i="1" s="1"/>
  <c r="H110" i="1"/>
  <c r="I110" i="1" s="1"/>
  <c r="I107" i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33" i="1"/>
  <c r="I33" i="1" s="1"/>
  <c r="H54" i="1"/>
  <c r="I54" i="1" s="1"/>
  <c r="H55" i="1"/>
  <c r="I55" i="1" s="1"/>
  <c r="H56" i="1"/>
  <c r="H57" i="1"/>
  <c r="I57" i="1" s="1"/>
  <c r="H58" i="1"/>
  <c r="I58" i="1" s="1"/>
  <c r="H59" i="1"/>
  <c r="I59" i="1" s="1"/>
  <c r="H60" i="1"/>
  <c r="I60" i="1" s="1"/>
  <c r="H61" i="1"/>
  <c r="I61" i="1" s="1"/>
  <c r="H53" i="1"/>
  <c r="I5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43" i="1"/>
  <c r="I43" i="1" s="1"/>
  <c r="I56" i="1"/>
  <c r="H24" i="1"/>
  <c r="I24" i="1" s="1"/>
  <c r="H25" i="1"/>
  <c r="I25" i="1" s="1"/>
  <c r="H26" i="1"/>
  <c r="I26" i="1" s="1"/>
  <c r="H28" i="1"/>
  <c r="I28" i="1" s="1"/>
  <c r="H29" i="1"/>
  <c r="I29" i="1" s="1"/>
  <c r="H30" i="1"/>
  <c r="I30" i="1" s="1"/>
  <c r="H31" i="1"/>
  <c r="I31" i="1" s="1"/>
  <c r="H23" i="1"/>
  <c r="I23" i="1" s="1"/>
  <c r="H17" i="1"/>
  <c r="I17" i="1" s="1"/>
  <c r="H16" i="1"/>
  <c r="I16" i="1" s="1"/>
  <c r="H18" i="1"/>
  <c r="I18" i="1" s="1"/>
  <c r="H19" i="1"/>
  <c r="I19" i="1" s="1"/>
  <c r="H20" i="1"/>
  <c r="I20" i="1" s="1"/>
  <c r="H21" i="1"/>
  <c r="I21" i="1" s="1"/>
  <c r="H15" i="1"/>
  <c r="D13" i="1" l="1"/>
  <c r="H126" i="1"/>
  <c r="I14" i="1"/>
  <c r="I108" i="1"/>
  <c r="H106" i="1"/>
  <c r="I96" i="1"/>
  <c r="H96" i="1"/>
  <c r="E13" i="1"/>
  <c r="G87" i="1"/>
  <c r="C13" i="1"/>
  <c r="C161" i="1" s="1"/>
  <c r="H14" i="1"/>
  <c r="F87" i="1"/>
  <c r="E87" i="1"/>
  <c r="H52" i="1"/>
  <c r="G13" i="1"/>
  <c r="I52" i="1"/>
  <c r="F14" i="1"/>
  <c r="F13" i="1" s="1"/>
  <c r="I42" i="1"/>
  <c r="I127" i="1"/>
  <c r="H42" i="1"/>
  <c r="I120" i="1"/>
  <c r="H22" i="1"/>
  <c r="H32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I126" i="1" l="1"/>
  <c r="I116" i="1"/>
  <c r="I22" i="1"/>
  <c r="I32" i="1"/>
  <c r="I106" i="1"/>
  <c r="D161" i="1"/>
  <c r="G161" i="1"/>
  <c r="E161" i="1"/>
  <c r="F161" i="1"/>
  <c r="H87" i="1"/>
  <c r="H13" i="1"/>
  <c r="I13" i="1" l="1"/>
  <c r="I87" i="1"/>
  <c r="H161" i="1"/>
  <c r="I161" i="1" l="1"/>
</calcChain>
</file>

<file path=xl/sharedStrings.xml><?xml version="1.0" encoding="utf-8"?>
<sst xmlns="http://schemas.openxmlformats.org/spreadsheetml/2006/main" count="266" uniqueCount="154">
  <si>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</si>
  <si>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</si>
  <si>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</si>
  <si>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</si>
  <si>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</si>
  <si>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</si>
  <si>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</si>
  <si>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</si>
  <si>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</si>
  <si>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</si>
  <si>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</si>
  <si>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</si>
  <si>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</si>
  <si>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</si>
  <si>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</si>
  <si>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</si>
  <si>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</si>
  <si>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</si>
  <si>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</si>
  <si>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</si>
  <si>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</si>
  <si>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</si>
  <si>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</si>
  <si>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</si>
  <si>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</si>
  <si>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</si>
  <si>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</si>
  <si>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</si>
  <si>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</si>
  <si>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</si>
  <si>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</si>
  <si>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</si>
  <si>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</si>
  <si>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</si>
  <si>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</si>
  <si>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</si>
  <si>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</si>
  <si>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</si>
  <si>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</si>
  <si>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</si>
  <si>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</si>
  <si>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</si>
  <si>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</si>
  <si>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</si>
  <si>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</si>
  <si>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</si>
  <si>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</si>
  <si>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</si>
  <si>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</si>
  <si>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</si>
  <si>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</si>
  <si>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</si>
  <si>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</si>
  <si>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</si>
  <si>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</si>
  <si>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</si>
  <si>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</si>
  <si>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</si>
  <si>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</si>
  <si>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</si>
  <si>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</si>
  <si>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</si>
  <si>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</si>
  <si>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</si>
  <si>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</si>
  <si>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</si>
  <si>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</si>
  <si>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</si>
  <si>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</si>
  <si>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</si>
  <si>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</si>
  <si>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</si>
  <si>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</si>
  <si>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</si>
  <si>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</si>
  <si>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</si>
  <si>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</si>
  <si>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</si>
  <si>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</si>
  <si>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</si>
  <si>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</si>
  <si>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</si>
  <si>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</si>
  <si>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</si>
  <si>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</si>
  <si>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</si>
  <si>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</si>
  <si>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</si>
  <si>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</si>
  <si>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</si>
  <si>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</si>
  <si>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</si>
  <si>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</si>
  <si>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</si>
  <si>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</si>
  <si>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</si>
  <si>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</si>
  <si>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</si>
  <si>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</si>
  <si>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</si>
  <si>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</si>
  <si>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</si>
  <si>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</si>
  <si>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</si>
  <si>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</si>
  <si>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</si>
  <si>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</si>
  <si>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</si>
  <si>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</si>
  <si>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</si>
  <si>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</si>
  <si>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</si>
  <si>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</si>
  <si>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</si>
  <si>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</si>
  <si>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</si>
  <si>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</si>
  <si>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</si>
  <si>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</si>
  <si>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</si>
  <si>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</si>
  <si>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</si>
  <si>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</si>
  <si>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</si>
  <si>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</si>
  <si>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</si>
  <si>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</si>
  <si>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</si>
  <si>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</si>
  <si>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</si>
  <si>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</si>
  <si>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</si>
  <si>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</si>
  <si>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</si>
  <si>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</si>
  <si>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</si>
  <si>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</si>
  <si>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</si>
  <si>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</si>
  <si>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</si>
  <si>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</si>
  <si>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</si>
  <si>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</si>
  <si>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</si>
  <si>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</si>
  <si>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</si>
  <si>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</si>
  <si>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</si>
  <si>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</si>
  <si>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EN EL MUNICIPIO DE LEON, GTO</t>
  </si>
  <si>
    <t>No tenemos Balance presupuestario negativo ya que cuentamos con Balance Presupuestario Sostenible.</t>
  </si>
  <si>
    <t>No tenemos deuda publica ya que contamos con Balance Presupuestario Sostenible.</t>
  </si>
  <si>
    <t>No tenemos Obligaciones a corto plazo los pagos se realizaron completamente.</t>
  </si>
  <si>
    <t>Correspondiente 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</si>
</sst>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4" fontId="16" fillId="0" borderId="12" xfId="0" applyNumberFormat="1" applyFont="1" applyBorder="1" applyAlignment="1" applyProtection="1">
      <alignment horizontal="right" vertical="top"/>
      <protection locked="0"/>
    </xf>
    <xf numFmtId="4" fontId="0" fillId="0" borderId="12" xfId="0" applyNumberFormat="1" applyBorder="1" applyAlignment="1" applyProtection="1">
      <alignment horizontal="right" vertical="top"/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/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153</v>
      </c>
      <c r="B3" s="24"/>
      <c r="C3" s="25" t="s">
        <v>4</v>
      </c>
      <c r="D3" s="27">
        <v>4</v>
      </c>
    </row>
    <row r="4" spans="1:4" x14ac:dyDescent="0.2">
      <c r="A4" s="74" t="s">
        <v>5</v>
      </c>
      <c r="B4" s="75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20"/>
  <sheetViews>
    <sheetView showGridLines="0" workbookViewId="0"/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SISTEMA PARA EL DESARROLLO INTEGRAL DE LA FAMILIA EN EL MUNICIPIO DE LEON, GTO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del 2025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70" t="s">
        <v>23</v>
      </c>
    </row>
    <row r="17" spans="3:3" x14ac:dyDescent="0.2">
      <c r="C17" s="69" t="s">
        <v>24</v>
      </c>
    </row>
    <row r="20" spans="3:3" x14ac:dyDescent="0.2">
      <c r="C20" s="1" t="s">
        <v>150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M164"/>
  <sheetViews>
    <sheetView showGridLines="0" zoomScaleNormal="100" workbookViewId="0"/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0" width="20.140625" style="1" customWidth="1"/>
    <col min="11" max="11" width="13.7109375" style="1" bestFit="1" customWidth="1"/>
    <col min="12" max="12" width="12.28515625" style="1" bestFit="1" customWidth="1"/>
    <col min="13" max="16384" width="12" style="1"/>
  </cols>
  <sheetData>
    <row r="1" spans="1:12" x14ac:dyDescent="0.2">
      <c r="B1" s="76" t="str">
        <f>'Notas de Disciplina Financiera'!A1</f>
        <v>SISTEMA PARA EL DESARROLLO INTEGRAL DE LA FAMILIA EN EL MUNICIPIO DE LEON, GTO</v>
      </c>
      <c r="C1" s="76"/>
      <c r="D1" s="76"/>
      <c r="E1" s="40" t="s">
        <v>0</v>
      </c>
      <c r="F1" s="41">
        <f>'Notas de Disciplina Financiera'!D1</f>
        <v>2025</v>
      </c>
    </row>
    <row r="2" spans="1:12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12" x14ac:dyDescent="0.2">
      <c r="B3" s="76" t="str">
        <f>'Notas de Disciplina Financiera'!A3</f>
        <v>Correspondiente del 01 de Enero al 31 de diciembre del 2025</v>
      </c>
      <c r="C3" s="76"/>
      <c r="D3" s="76"/>
      <c r="E3" s="40" t="s">
        <v>4</v>
      </c>
      <c r="F3" s="41">
        <f>'Notas de Disciplina Financiera'!D3</f>
        <v>4</v>
      </c>
    </row>
    <row r="5" spans="1:12" x14ac:dyDescent="0.2">
      <c r="B5" s="43" t="s">
        <v>25</v>
      </c>
    </row>
    <row r="6" spans="1:12" x14ac:dyDescent="0.2">
      <c r="B6" s="82" t="str">
        <f>B1</f>
        <v>SISTEMA PARA EL DESARROLLO INTEGRAL DE LA FAMILIA EN EL MUNICIPIO DE LEON, GTO</v>
      </c>
      <c r="C6" s="82"/>
      <c r="D6" s="82"/>
      <c r="E6" s="82"/>
      <c r="F6" s="82"/>
      <c r="G6" s="82"/>
      <c r="H6" s="82"/>
      <c r="I6" s="82"/>
    </row>
    <row r="7" spans="1:12" x14ac:dyDescent="0.2">
      <c r="B7" s="77" t="s">
        <v>26</v>
      </c>
      <c r="C7" s="77"/>
      <c r="D7" s="77"/>
      <c r="E7" s="77"/>
      <c r="F7" s="77"/>
      <c r="G7" s="77"/>
      <c r="H7" s="77"/>
      <c r="I7" s="77"/>
    </row>
    <row r="8" spans="1:12" x14ac:dyDescent="0.2">
      <c r="B8" s="77" t="s">
        <v>27</v>
      </c>
      <c r="C8" s="77"/>
      <c r="D8" s="77"/>
      <c r="E8" s="77"/>
      <c r="F8" s="77"/>
      <c r="G8" s="77"/>
      <c r="H8" s="77"/>
      <c r="I8" s="77"/>
    </row>
    <row r="9" spans="1:12" x14ac:dyDescent="0.2">
      <c r="B9" s="77" t="str">
        <f>B3</f>
        <v>Correspondiente del 01 de Enero al 31 de diciembre del 2025</v>
      </c>
      <c r="C9" s="77"/>
      <c r="D9" s="77"/>
      <c r="E9" s="77"/>
      <c r="F9" s="77"/>
      <c r="G9" s="77"/>
      <c r="H9" s="77"/>
      <c r="I9" s="77"/>
    </row>
    <row r="10" spans="1:12" x14ac:dyDescent="0.2">
      <c r="B10" s="78" t="s">
        <v>28</v>
      </c>
      <c r="C10" s="78"/>
      <c r="D10" s="78"/>
      <c r="E10" s="78"/>
      <c r="F10" s="78"/>
      <c r="G10" s="78"/>
      <c r="H10" s="78"/>
      <c r="I10" s="78"/>
    </row>
    <row r="11" spans="1:12" x14ac:dyDescent="0.2">
      <c r="B11" s="9"/>
      <c r="C11" s="9"/>
      <c r="D11" s="79" t="s">
        <v>29</v>
      </c>
      <c r="E11" s="80"/>
      <c r="F11" s="80"/>
      <c r="G11" s="80"/>
      <c r="H11" s="81"/>
      <c r="I11" s="9"/>
    </row>
    <row r="12" spans="1:12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2" ht="14.4" x14ac:dyDescent="0.2">
      <c r="A13" s="42"/>
      <c r="B13" s="13" t="s">
        <v>38</v>
      </c>
      <c r="C13" s="3">
        <f>C14+C22+C32+C42+C52</f>
        <v>175687844</v>
      </c>
      <c r="D13" s="3">
        <f>D14+D22+D32+D42+D52</f>
        <v>9945762.3599999975</v>
      </c>
      <c r="E13" s="3">
        <f t="shared" ref="E13:H13" si="0">E14+E22+E32+E42+E52</f>
        <v>0</v>
      </c>
      <c r="F13" s="3">
        <f t="shared" si="0"/>
        <v>6266920.6800000016</v>
      </c>
      <c r="G13" s="3">
        <f t="shared" si="0"/>
        <v>6375351.1599999992</v>
      </c>
      <c r="H13" s="3">
        <f t="shared" si="0"/>
        <v>9837331.879999999</v>
      </c>
      <c r="I13" s="3">
        <f>I14+I22+I32+I42+I52</f>
        <v>185525175.88000003</v>
      </c>
      <c r="J13" s="72"/>
    </row>
    <row r="14" spans="1:12" ht="14.4" x14ac:dyDescent="0.2">
      <c r="B14" s="17" t="s">
        <v>39</v>
      </c>
      <c r="C14" s="3">
        <f>SUM(C15:C21)</f>
        <v>136952495</v>
      </c>
      <c r="D14" s="3">
        <f t="shared" ref="D14:I14" si="1">SUM(D15:D21)</f>
        <v>3252074.1899999976</v>
      </c>
      <c r="E14" s="3">
        <f t="shared" si="1"/>
        <v>0</v>
      </c>
      <c r="F14" s="3">
        <f t="shared" si="1"/>
        <v>3871341.19</v>
      </c>
      <c r="G14" s="3">
        <f t="shared" si="1"/>
        <v>3871341.1899999985</v>
      </c>
      <c r="H14" s="3">
        <f t="shared" si="1"/>
        <v>3252074.1899999985</v>
      </c>
      <c r="I14" s="3">
        <f t="shared" si="1"/>
        <v>140204569.19</v>
      </c>
      <c r="J14" s="72"/>
      <c r="K14" s="71"/>
      <c r="L14" s="71"/>
    </row>
    <row r="15" spans="1:12" ht="12" x14ac:dyDescent="0.2">
      <c r="B15" s="16" t="s">
        <v>40</v>
      </c>
      <c r="C15" s="4">
        <v>86219315</v>
      </c>
      <c r="D15" s="4">
        <v>0</v>
      </c>
      <c r="E15" s="4">
        <v>0</v>
      </c>
      <c r="F15" s="4">
        <v>0</v>
      </c>
      <c r="G15" s="4">
        <v>3418983.9699999988</v>
      </c>
      <c r="H15" s="4">
        <f>D15-E15+F15-G15</f>
        <v>-3418983.9699999988</v>
      </c>
      <c r="I15" s="4">
        <f>C15+H15</f>
        <v>82800331.030000001</v>
      </c>
      <c r="J15" s="73"/>
      <c r="K15" s="71"/>
      <c r="L15" s="71"/>
    </row>
    <row r="16" spans="1:12" ht="12" x14ac:dyDescent="0.2">
      <c r="B16" s="16" t="s">
        <v>41</v>
      </c>
      <c r="C16" s="4">
        <v>3831240</v>
      </c>
      <c r="D16" s="4">
        <v>0</v>
      </c>
      <c r="E16" s="4">
        <v>0</v>
      </c>
      <c r="F16" s="4">
        <v>536317.81000000006</v>
      </c>
      <c r="G16" s="4">
        <v>0</v>
      </c>
      <c r="H16" s="4">
        <f t="shared" ref="H16:H61" si="2">D16-E16+F16-G16</f>
        <v>536317.81000000006</v>
      </c>
      <c r="I16" s="4">
        <f t="shared" ref="I16:I41" si="3">C16+H16</f>
        <v>4367557.8100000005</v>
      </c>
      <c r="J16" s="73"/>
      <c r="K16" s="71"/>
      <c r="L16" s="71"/>
    </row>
    <row r="17" spans="2:12" ht="12" x14ac:dyDescent="0.2">
      <c r="B17" s="16" t="s">
        <v>42</v>
      </c>
      <c r="C17" s="4">
        <v>12204993</v>
      </c>
      <c r="D17" s="4">
        <v>3252074.1899999976</v>
      </c>
      <c r="E17" s="4">
        <v>0</v>
      </c>
      <c r="F17" s="4">
        <v>2376940.71</v>
      </c>
      <c r="G17" s="4">
        <v>0</v>
      </c>
      <c r="H17" s="4">
        <f t="shared" si="2"/>
        <v>5629014.8999999976</v>
      </c>
      <c r="I17" s="4">
        <f t="shared" si="3"/>
        <v>17834007.899999999</v>
      </c>
      <c r="J17" s="73"/>
      <c r="K17" s="71"/>
      <c r="L17" s="71"/>
    </row>
    <row r="18" spans="2:12" ht="12" x14ac:dyDescent="0.2">
      <c r="B18" s="16" t="s">
        <v>43</v>
      </c>
      <c r="C18" s="4">
        <v>24642138</v>
      </c>
      <c r="D18" s="4">
        <v>0</v>
      </c>
      <c r="E18" s="4">
        <v>0</v>
      </c>
      <c r="F18" s="4">
        <v>0</v>
      </c>
      <c r="G18" s="4">
        <v>452357.22</v>
      </c>
      <c r="H18" s="4">
        <f t="shared" si="2"/>
        <v>-452357.22</v>
      </c>
      <c r="I18" s="4">
        <f t="shared" si="3"/>
        <v>24189780.780000001</v>
      </c>
      <c r="J18" s="73"/>
      <c r="K18" s="71"/>
      <c r="L18" s="71"/>
    </row>
    <row r="19" spans="2:12" ht="12" x14ac:dyDescent="0.2">
      <c r="B19" s="16" t="s">
        <v>44</v>
      </c>
      <c r="C19" s="4">
        <v>10054809</v>
      </c>
      <c r="D19" s="4">
        <v>0</v>
      </c>
      <c r="E19" s="4">
        <v>0</v>
      </c>
      <c r="F19" s="4">
        <v>958082.67</v>
      </c>
      <c r="G19" s="4">
        <v>0</v>
      </c>
      <c r="H19" s="4">
        <f t="shared" si="2"/>
        <v>958082.67</v>
      </c>
      <c r="I19" s="4">
        <f t="shared" si="3"/>
        <v>11012891.67</v>
      </c>
      <c r="J19" s="73"/>
      <c r="K19" s="71"/>
      <c r="L19" s="71"/>
    </row>
    <row r="20" spans="2:12" ht="12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  <c r="J20" s="73"/>
      <c r="K20" s="71"/>
      <c r="L20" s="71"/>
    </row>
    <row r="21" spans="2:12" ht="12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  <c r="J21" s="73"/>
      <c r="K21" s="71"/>
      <c r="L21" s="71"/>
    </row>
    <row r="22" spans="2:12" ht="14.4" x14ac:dyDescent="0.2">
      <c r="B22" s="17" t="s">
        <v>47</v>
      </c>
      <c r="C22" s="3">
        <f>SUM(C23:C31)</f>
        <v>10637484</v>
      </c>
      <c r="D22" s="3">
        <f t="shared" ref="D22:I22" si="4">SUM(D23:D31)</f>
        <v>1400000</v>
      </c>
      <c r="E22" s="3">
        <f t="shared" si="4"/>
        <v>0</v>
      </c>
      <c r="F22" s="3">
        <f t="shared" si="4"/>
        <v>243735.10999999993</v>
      </c>
      <c r="G22" s="3">
        <f t="shared" si="4"/>
        <v>2289120.27</v>
      </c>
      <c r="H22" s="3">
        <f t="shared" si="4"/>
        <v>-645385.15999999992</v>
      </c>
      <c r="I22" s="3">
        <f t="shared" si="4"/>
        <v>9992098.8400000017</v>
      </c>
      <c r="J22" s="72"/>
      <c r="K22" s="71"/>
      <c r="L22" s="71"/>
    </row>
    <row r="23" spans="2:12" ht="12" x14ac:dyDescent="0.2">
      <c r="B23" s="16" t="s">
        <v>48</v>
      </c>
      <c r="C23" s="4">
        <v>1439999.9999999998</v>
      </c>
      <c r="D23" s="4">
        <v>800000</v>
      </c>
      <c r="E23" s="4">
        <v>0</v>
      </c>
      <c r="F23" s="4">
        <v>103897.65</v>
      </c>
      <c r="G23" s="4">
        <v>0</v>
      </c>
      <c r="H23" s="4">
        <f t="shared" si="2"/>
        <v>903897.65</v>
      </c>
      <c r="I23" s="4">
        <f t="shared" si="3"/>
        <v>2343897.65</v>
      </c>
      <c r="J23" s="73"/>
      <c r="K23" s="71"/>
      <c r="L23" s="71"/>
    </row>
    <row r="24" spans="2:12" ht="12" x14ac:dyDescent="0.2">
      <c r="B24" s="16" t="s">
        <v>49</v>
      </c>
      <c r="C24" s="4">
        <v>5528000</v>
      </c>
      <c r="D24" s="4">
        <v>0</v>
      </c>
      <c r="E24" s="4">
        <v>0</v>
      </c>
      <c r="F24" s="4">
        <v>0</v>
      </c>
      <c r="G24" s="4">
        <v>2021724.74</v>
      </c>
      <c r="H24" s="4">
        <f t="shared" si="2"/>
        <v>-2021724.74</v>
      </c>
      <c r="I24" s="4">
        <f t="shared" si="3"/>
        <v>3506275.26</v>
      </c>
      <c r="J24" s="73"/>
      <c r="K24" s="71"/>
      <c r="L24" s="71"/>
    </row>
    <row r="25" spans="2:12" ht="12" x14ac:dyDescent="0.2">
      <c r="B25" s="16" t="s">
        <v>50</v>
      </c>
      <c r="C25" s="4">
        <v>0</v>
      </c>
      <c r="D25" s="4">
        <v>0</v>
      </c>
      <c r="E25" s="4">
        <v>0</v>
      </c>
      <c r="F25" s="4">
        <v>1500</v>
      </c>
      <c r="G25" s="4">
        <v>0</v>
      </c>
      <c r="H25" s="4">
        <f t="shared" si="2"/>
        <v>1500</v>
      </c>
      <c r="I25" s="4">
        <f t="shared" si="3"/>
        <v>1500</v>
      </c>
      <c r="J25" s="73"/>
      <c r="K25" s="71"/>
      <c r="L25" s="71"/>
    </row>
    <row r="26" spans="2:12" ht="12" x14ac:dyDescent="0.2">
      <c r="B26" s="16" t="s">
        <v>51</v>
      </c>
      <c r="C26" s="4">
        <v>1207266.9999999998</v>
      </c>
      <c r="D26" s="4">
        <v>0</v>
      </c>
      <c r="E26" s="4">
        <v>0</v>
      </c>
      <c r="F26" s="4">
        <v>21394.240000000002</v>
      </c>
      <c r="G26" s="4">
        <v>0</v>
      </c>
      <c r="H26" s="4">
        <f t="shared" si="2"/>
        <v>21394.240000000002</v>
      </c>
      <c r="I26" s="4">
        <f t="shared" si="3"/>
        <v>1228661.2399999998</v>
      </c>
      <c r="J26" s="73"/>
      <c r="K26" s="71"/>
      <c r="L26" s="71"/>
    </row>
    <row r="27" spans="2:12" ht="12" x14ac:dyDescent="0.2">
      <c r="B27" s="16" t="s">
        <v>52</v>
      </c>
      <c r="C27" s="4">
        <v>313267</v>
      </c>
      <c r="D27" s="4">
        <v>0</v>
      </c>
      <c r="E27" s="4">
        <v>0</v>
      </c>
      <c r="F27" s="1">
        <v>0</v>
      </c>
      <c r="G27" s="4">
        <v>7615.37</v>
      </c>
      <c r="H27" s="4">
        <f t="shared" ref="H27" si="5">D27-E27+F27-G27</f>
        <v>-7615.37</v>
      </c>
      <c r="I27" s="4">
        <f t="shared" ref="I27" si="6">C27+H27</f>
        <v>305651.63</v>
      </c>
      <c r="J27" s="73"/>
      <c r="K27" s="71"/>
      <c r="L27" s="71"/>
    </row>
    <row r="28" spans="2:12" ht="12" x14ac:dyDescent="0.2">
      <c r="B28" s="16" t="s">
        <v>53</v>
      </c>
      <c r="C28" s="4">
        <v>1811950</v>
      </c>
      <c r="D28" s="4">
        <v>0</v>
      </c>
      <c r="E28" s="4">
        <v>0</v>
      </c>
      <c r="F28" s="4">
        <v>0</v>
      </c>
      <c r="G28" s="4">
        <f>122328+137452.16</f>
        <v>259780.16</v>
      </c>
      <c r="H28" s="4">
        <f t="shared" si="2"/>
        <v>-259780.16</v>
      </c>
      <c r="I28" s="4">
        <f t="shared" si="3"/>
        <v>1552169.84</v>
      </c>
      <c r="J28" s="73"/>
      <c r="K28" s="71"/>
      <c r="L28" s="71"/>
    </row>
    <row r="29" spans="2:12" ht="12" x14ac:dyDescent="0.2">
      <c r="B29" s="16" t="s">
        <v>54</v>
      </c>
      <c r="C29" s="4">
        <v>50000</v>
      </c>
      <c r="D29" s="4">
        <v>500000</v>
      </c>
      <c r="E29" s="4">
        <v>0</v>
      </c>
      <c r="F29" s="4">
        <v>90218.07</v>
      </c>
      <c r="G29" s="4">
        <v>0</v>
      </c>
      <c r="H29" s="4">
        <f t="shared" si="2"/>
        <v>590218.07000000007</v>
      </c>
      <c r="I29" s="4">
        <f t="shared" si="3"/>
        <v>640218.07000000007</v>
      </c>
      <c r="J29" s="73"/>
      <c r="K29" s="71"/>
      <c r="L29" s="71"/>
    </row>
    <row r="30" spans="2:12" ht="12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f t="shared" si="3"/>
        <v>0</v>
      </c>
      <c r="J30" s="73"/>
      <c r="K30" s="71"/>
      <c r="L30" s="71"/>
    </row>
    <row r="31" spans="2:12" ht="12" x14ac:dyDescent="0.2">
      <c r="B31" s="16" t="s">
        <v>56</v>
      </c>
      <c r="C31" s="4">
        <v>287000.00000000006</v>
      </c>
      <c r="D31" s="4">
        <v>100000</v>
      </c>
      <c r="E31" s="4">
        <v>0</v>
      </c>
      <c r="F31" s="4">
        <f>50268.9799999999+30085.19+46370.98-100000</f>
        <v>26725.149999999907</v>
      </c>
      <c r="G31" s="4">
        <v>0</v>
      </c>
      <c r="H31" s="4">
        <f t="shared" si="2"/>
        <v>126725.14999999991</v>
      </c>
      <c r="I31" s="4">
        <f t="shared" si="3"/>
        <v>413725.14999999997</v>
      </c>
      <c r="J31" s="73"/>
      <c r="K31" s="71"/>
      <c r="L31" s="71"/>
    </row>
    <row r="32" spans="2:12" ht="14.4" x14ac:dyDescent="0.2">
      <c r="B32" s="17" t="s">
        <v>57</v>
      </c>
      <c r="C32" s="3">
        <f>SUM(C33:C41)</f>
        <v>23897864.999999996</v>
      </c>
      <c r="D32" s="3">
        <f t="shared" ref="D32:I32" si="7">SUM(D33:D41)</f>
        <v>3293688.17</v>
      </c>
      <c r="E32" s="3">
        <f t="shared" si="7"/>
        <v>0</v>
      </c>
      <c r="F32" s="3">
        <f t="shared" si="7"/>
        <v>1666281.680000002</v>
      </c>
      <c r="G32" s="3">
        <f t="shared" si="7"/>
        <v>214889.69999999998</v>
      </c>
      <c r="H32" s="3">
        <f t="shared" si="7"/>
        <v>4745080.1500000013</v>
      </c>
      <c r="I32" s="3">
        <f t="shared" si="7"/>
        <v>28642945.149999999</v>
      </c>
      <c r="J32" s="72"/>
      <c r="K32" s="71"/>
      <c r="L32" s="71"/>
    </row>
    <row r="33" spans="2:13" ht="12" x14ac:dyDescent="0.2">
      <c r="B33" s="16" t="s">
        <v>58</v>
      </c>
      <c r="C33" s="4">
        <v>2186000</v>
      </c>
      <c r="D33" s="4">
        <v>500000</v>
      </c>
      <c r="E33" s="4">
        <v>0</v>
      </c>
      <c r="F33" s="4">
        <f>721751.62-97882.83-500000</f>
        <v>123868.79000000004</v>
      </c>
      <c r="G33" s="4">
        <v>0</v>
      </c>
      <c r="H33" s="4">
        <f t="shared" si="2"/>
        <v>623868.79</v>
      </c>
      <c r="I33" s="4">
        <f t="shared" si="3"/>
        <v>2809868.79</v>
      </c>
      <c r="J33" s="73"/>
      <c r="K33" s="71"/>
      <c r="L33" s="71"/>
    </row>
    <row r="34" spans="2:13" ht="12" x14ac:dyDescent="0.2">
      <c r="B34" s="16" t="s">
        <v>59</v>
      </c>
      <c r="C34" s="4">
        <v>80000</v>
      </c>
      <c r="D34" s="4">
        <v>100000</v>
      </c>
      <c r="E34" s="4">
        <v>0</v>
      </c>
      <c r="F34" s="4">
        <f>110886.7+75636.06+90923.27-100000</f>
        <v>177446.03000000003</v>
      </c>
      <c r="G34" s="4">
        <v>0</v>
      </c>
      <c r="H34" s="4">
        <f t="shared" si="2"/>
        <v>277446.03000000003</v>
      </c>
      <c r="I34" s="4">
        <f t="shared" si="3"/>
        <v>357446.03</v>
      </c>
      <c r="J34" s="73"/>
      <c r="K34" s="71"/>
      <c r="L34" s="71"/>
    </row>
    <row r="35" spans="2:13" ht="12" x14ac:dyDescent="0.2">
      <c r="B35" s="16" t="s">
        <v>60</v>
      </c>
      <c r="C35" s="4">
        <v>10375679.999999998</v>
      </c>
      <c r="D35" s="4">
        <v>100000</v>
      </c>
      <c r="E35" s="4">
        <v>0</v>
      </c>
      <c r="F35" s="4">
        <f>227268.58-34012.04+137099.52-100000</f>
        <v>230356.05999999994</v>
      </c>
      <c r="G35" s="4">
        <v>0</v>
      </c>
      <c r="H35" s="4">
        <f t="shared" si="2"/>
        <v>330356.05999999994</v>
      </c>
      <c r="I35" s="4">
        <f t="shared" si="3"/>
        <v>10706036.059999999</v>
      </c>
      <c r="J35" s="73"/>
      <c r="K35" s="71"/>
      <c r="L35" s="71"/>
    </row>
    <row r="36" spans="2:13" ht="12" x14ac:dyDescent="0.2">
      <c r="B36" s="16" t="s">
        <v>61</v>
      </c>
      <c r="C36" s="4">
        <v>625000</v>
      </c>
      <c r="D36" s="4">
        <v>0</v>
      </c>
      <c r="E36" s="4">
        <v>0</v>
      </c>
      <c r="F36" s="4">
        <f>75730.4-15211.73</f>
        <v>60518.67</v>
      </c>
      <c r="G36" s="4">
        <v>0</v>
      </c>
      <c r="H36" s="4">
        <f t="shared" si="2"/>
        <v>60518.67</v>
      </c>
      <c r="I36" s="4">
        <f t="shared" si="3"/>
        <v>685518.67</v>
      </c>
      <c r="J36" s="73"/>
      <c r="K36" s="71"/>
      <c r="L36" s="71"/>
    </row>
    <row r="37" spans="2:13" ht="12" x14ac:dyDescent="0.2">
      <c r="B37" s="16" t="s">
        <v>62</v>
      </c>
      <c r="C37" s="4">
        <v>6398184.9999999981</v>
      </c>
      <c r="D37" s="4">
        <v>48688.17</v>
      </c>
      <c r="E37" s="4">
        <v>0</v>
      </c>
      <c r="F37" s="4">
        <f>364512.750000002-88137.81-11167.41-48688.17</f>
        <v>216519.36000000202</v>
      </c>
      <c r="G37" s="4"/>
      <c r="H37" s="4">
        <f t="shared" si="2"/>
        <v>265207.53000000201</v>
      </c>
      <c r="I37" s="4">
        <f t="shared" si="3"/>
        <v>6663392.5300000003</v>
      </c>
      <c r="J37" s="73"/>
      <c r="K37" s="71"/>
      <c r="L37" s="71"/>
    </row>
    <row r="38" spans="2:13" ht="12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2"/>
        <v>0</v>
      </c>
      <c r="I38" s="4">
        <f t="shared" si="3"/>
        <v>0</v>
      </c>
      <c r="J38" s="73"/>
      <c r="K38" s="71"/>
      <c r="L38" s="71"/>
    </row>
    <row r="39" spans="2:13" ht="12" x14ac:dyDescent="0.2">
      <c r="B39" s="16" t="s">
        <v>64</v>
      </c>
      <c r="C39" s="4">
        <v>295000</v>
      </c>
      <c r="D39" s="4">
        <v>0</v>
      </c>
      <c r="E39" s="4">
        <v>0</v>
      </c>
      <c r="F39" s="4">
        <f>64647.76+10873.54+63474.56</f>
        <v>138995.85999999999</v>
      </c>
      <c r="G39" s="4">
        <v>0</v>
      </c>
      <c r="H39" s="4">
        <f t="shared" si="2"/>
        <v>138995.85999999999</v>
      </c>
      <c r="I39" s="4">
        <f t="shared" si="3"/>
        <v>433995.86</v>
      </c>
      <c r="J39" s="73"/>
      <c r="K39" s="71"/>
      <c r="L39" s="71"/>
    </row>
    <row r="40" spans="2:13" ht="12" x14ac:dyDescent="0.2">
      <c r="B40" s="16" t="s">
        <v>65</v>
      </c>
      <c r="C40" s="4">
        <v>893000</v>
      </c>
      <c r="D40" s="4">
        <v>2200000</v>
      </c>
      <c r="E40" s="4">
        <v>0</v>
      </c>
      <c r="F40" s="4">
        <f>403104.76+55159.36+82738.79+177574</f>
        <v>718576.91</v>
      </c>
      <c r="G40" s="4">
        <v>0</v>
      </c>
      <c r="H40" s="4">
        <f t="shared" si="2"/>
        <v>2918576.91</v>
      </c>
      <c r="I40" s="4">
        <f t="shared" si="3"/>
        <v>3811576.91</v>
      </c>
      <c r="J40" s="73"/>
      <c r="K40" s="71"/>
      <c r="L40" s="71"/>
    </row>
    <row r="41" spans="2:13" ht="12" x14ac:dyDescent="0.2">
      <c r="B41" s="16" t="s">
        <v>66</v>
      </c>
      <c r="C41" s="4">
        <v>3045000</v>
      </c>
      <c r="D41" s="4">
        <v>345000</v>
      </c>
      <c r="E41" s="4">
        <v>0</v>
      </c>
      <c r="F41" s="4">
        <v>0</v>
      </c>
      <c r="G41" s="4">
        <f>118897.02+96743.34-750.66</f>
        <v>214889.69999999998</v>
      </c>
      <c r="H41" s="4">
        <f t="shared" si="2"/>
        <v>130110.30000000002</v>
      </c>
      <c r="I41" s="4">
        <f t="shared" si="3"/>
        <v>3175110.3</v>
      </c>
      <c r="J41" s="73"/>
      <c r="K41" s="71"/>
      <c r="L41" s="71"/>
    </row>
    <row r="42" spans="2:13" ht="14.4" x14ac:dyDescent="0.2">
      <c r="B42" s="17" t="s">
        <v>67</v>
      </c>
      <c r="C42" s="3">
        <f>SUM(C43:C51)</f>
        <v>4200000</v>
      </c>
      <c r="D42" s="3">
        <f t="shared" ref="D42:I42" si="8">SUM(D43:D51)</f>
        <v>2000000</v>
      </c>
      <c r="E42" s="3">
        <f t="shared" si="8"/>
        <v>0</v>
      </c>
      <c r="F42" s="3">
        <f t="shared" si="8"/>
        <v>55780.52</v>
      </c>
      <c r="G42" s="3">
        <f t="shared" si="8"/>
        <v>0</v>
      </c>
      <c r="H42" s="3">
        <f t="shared" si="8"/>
        <v>2055780.52</v>
      </c>
      <c r="I42" s="3">
        <f t="shared" si="8"/>
        <v>6255780.5199999996</v>
      </c>
      <c r="J42" s="72"/>
      <c r="K42" s="71"/>
      <c r="L42" s="71"/>
    </row>
    <row r="43" spans="2:13" ht="12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f t="shared" ref="I43:I61" si="9">C43+H43</f>
        <v>0</v>
      </c>
      <c r="J43" s="73"/>
      <c r="K43" s="71"/>
      <c r="L43" s="71"/>
    </row>
    <row r="44" spans="2:13" ht="12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f t="shared" si="9"/>
        <v>0</v>
      </c>
      <c r="J44" s="73"/>
      <c r="K44" s="71"/>
      <c r="L44" s="71"/>
    </row>
    <row r="45" spans="2:13" ht="12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f t="shared" si="9"/>
        <v>0</v>
      </c>
      <c r="J45" s="73"/>
      <c r="K45" s="71"/>
      <c r="L45" s="71"/>
    </row>
    <row r="46" spans="2:13" ht="12" x14ac:dyDescent="0.2">
      <c r="B46" s="16" t="s">
        <v>71</v>
      </c>
      <c r="C46" s="4">
        <v>4200000</v>
      </c>
      <c r="D46" s="4">
        <v>2000000</v>
      </c>
      <c r="E46" s="4">
        <v>0</v>
      </c>
      <c r="F46" s="4">
        <v>55780.52</v>
      </c>
      <c r="G46" s="4">
        <v>0</v>
      </c>
      <c r="H46" s="4">
        <f t="shared" si="2"/>
        <v>2055780.52</v>
      </c>
      <c r="I46" s="4">
        <f t="shared" si="9"/>
        <v>6255780.5199999996</v>
      </c>
      <c r="J46" s="73"/>
      <c r="K46" s="71"/>
      <c r="L46" s="71"/>
      <c r="M46" s="71"/>
    </row>
    <row r="47" spans="2:13" ht="12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f t="shared" si="9"/>
        <v>0</v>
      </c>
      <c r="J47" s="73"/>
      <c r="K47" s="71"/>
      <c r="L47" s="71"/>
    </row>
    <row r="48" spans="2:13" ht="12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f t="shared" si="9"/>
        <v>0</v>
      </c>
      <c r="J48" s="73"/>
      <c r="K48" s="71"/>
      <c r="L48" s="71"/>
    </row>
    <row r="49" spans="2:12" ht="12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f t="shared" si="9"/>
        <v>0</v>
      </c>
      <c r="J49" s="73"/>
      <c r="K49" s="71"/>
      <c r="L49" s="71"/>
    </row>
    <row r="50" spans="2:12" ht="12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2"/>
        <v>0</v>
      </c>
      <c r="I50" s="4">
        <f t="shared" si="9"/>
        <v>0</v>
      </c>
      <c r="J50" s="73"/>
      <c r="K50" s="71"/>
      <c r="L50" s="71"/>
    </row>
    <row r="51" spans="2:12" ht="12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f t="shared" si="9"/>
        <v>0</v>
      </c>
      <c r="J51" s="73"/>
      <c r="K51" s="71"/>
      <c r="L51" s="71"/>
    </row>
    <row r="52" spans="2:12" ht="14.4" x14ac:dyDescent="0.2">
      <c r="B52" s="17" t="s">
        <v>77</v>
      </c>
      <c r="C52" s="3">
        <f>SUM(C53:C61)</f>
        <v>0</v>
      </c>
      <c r="D52" s="3">
        <f t="shared" ref="D52:I52" si="10">SUM(D53:D61)</f>
        <v>0</v>
      </c>
      <c r="E52" s="3">
        <f t="shared" si="10"/>
        <v>0</v>
      </c>
      <c r="F52" s="3">
        <f t="shared" si="10"/>
        <v>429782.18</v>
      </c>
      <c r="G52" s="3">
        <f t="shared" si="10"/>
        <v>0</v>
      </c>
      <c r="H52" s="3">
        <f t="shared" si="10"/>
        <v>429782.18</v>
      </c>
      <c r="I52" s="3">
        <f t="shared" si="10"/>
        <v>429782.18</v>
      </c>
      <c r="J52" s="72"/>
      <c r="K52" s="71"/>
      <c r="L52" s="71"/>
    </row>
    <row r="53" spans="2:12" ht="12" x14ac:dyDescent="0.2">
      <c r="B53" s="16" t="s">
        <v>78</v>
      </c>
      <c r="C53" s="4">
        <v>0</v>
      </c>
      <c r="D53" s="4">
        <v>0</v>
      </c>
      <c r="E53" s="4">
        <v>0</v>
      </c>
      <c r="F53" s="4">
        <f>341565.77+61243.05</f>
        <v>402808.82</v>
      </c>
      <c r="G53" s="4">
        <v>0</v>
      </c>
      <c r="H53" s="4">
        <f t="shared" si="2"/>
        <v>402808.82</v>
      </c>
      <c r="I53" s="4">
        <f t="shared" ref="I53" si="11">C53+H53</f>
        <v>402808.82</v>
      </c>
      <c r="J53" s="73"/>
      <c r="K53" s="71"/>
      <c r="L53" s="71"/>
    </row>
    <row r="54" spans="2:12" ht="12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2"/>
        <v>0</v>
      </c>
      <c r="I54" s="4">
        <f t="shared" si="9"/>
        <v>0</v>
      </c>
      <c r="J54" s="73"/>
      <c r="K54" s="71"/>
      <c r="L54" s="71"/>
    </row>
    <row r="55" spans="2:12" ht="12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2"/>
        <v>0</v>
      </c>
      <c r="I55" s="4">
        <f t="shared" si="9"/>
        <v>0</v>
      </c>
      <c r="J55" s="73"/>
      <c r="K55" s="71"/>
      <c r="L55" s="71"/>
    </row>
    <row r="56" spans="2:12" ht="12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2"/>
        <v>0</v>
      </c>
      <c r="I56" s="4">
        <f t="shared" si="9"/>
        <v>0</v>
      </c>
      <c r="J56" s="73"/>
      <c r="K56" s="71"/>
      <c r="L56" s="71"/>
    </row>
    <row r="57" spans="2:12" ht="12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f t="shared" si="9"/>
        <v>0</v>
      </c>
      <c r="J57" s="73"/>
      <c r="K57" s="71"/>
      <c r="L57" s="71"/>
    </row>
    <row r="58" spans="2:12" ht="12" x14ac:dyDescent="0.2">
      <c r="B58" s="16" t="s">
        <v>83</v>
      </c>
      <c r="C58" s="4">
        <v>0</v>
      </c>
      <c r="D58" s="4">
        <v>0</v>
      </c>
      <c r="E58" s="4">
        <v>0</v>
      </c>
      <c r="F58" s="4">
        <f>12100.56+14872.8</f>
        <v>26973.360000000001</v>
      </c>
      <c r="G58" s="4">
        <v>0</v>
      </c>
      <c r="H58" s="4">
        <f t="shared" si="2"/>
        <v>26973.360000000001</v>
      </c>
      <c r="I58" s="4">
        <f t="shared" si="9"/>
        <v>26973.360000000001</v>
      </c>
      <c r="J58" s="73"/>
      <c r="K58" s="71"/>
      <c r="L58" s="71"/>
    </row>
    <row r="59" spans="2:12" ht="12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2"/>
        <v>0</v>
      </c>
      <c r="I59" s="4">
        <f t="shared" si="9"/>
        <v>0</v>
      </c>
      <c r="J59" s="73"/>
      <c r="L59" s="71"/>
    </row>
    <row r="60" spans="2:12" ht="12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f t="shared" si="9"/>
        <v>0</v>
      </c>
      <c r="J60" s="73"/>
      <c r="L60" s="71"/>
    </row>
    <row r="61" spans="2:12" ht="12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2"/>
        <v>0</v>
      </c>
      <c r="I61" s="4">
        <f t="shared" si="9"/>
        <v>0</v>
      </c>
      <c r="J61" s="73"/>
      <c r="L61" s="71"/>
    </row>
    <row r="62" spans="2:12" ht="12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73"/>
      <c r="L62" s="71"/>
    </row>
    <row r="63" spans="2:12" ht="12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73"/>
      <c r="L63" s="71"/>
    </row>
    <row r="64" spans="2:12" ht="12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73"/>
      <c r="L64" s="71"/>
    </row>
    <row r="65" spans="2:12" ht="12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73"/>
      <c r="L65" s="71"/>
    </row>
    <row r="66" spans="2:12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L66" s="71"/>
    </row>
    <row r="67" spans="2:12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L67" s="71"/>
    </row>
    <row r="68" spans="2:12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L68" s="71"/>
    </row>
    <row r="69" spans="2:12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L69" s="71"/>
    </row>
    <row r="70" spans="2:12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L70" s="71"/>
    </row>
    <row r="71" spans="2:12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L71" s="71"/>
    </row>
    <row r="72" spans="2:12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L72" s="71"/>
    </row>
    <row r="73" spans="2:12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L73" s="71"/>
    </row>
    <row r="74" spans="2:12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L74" s="71"/>
    </row>
    <row r="75" spans="2:12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L75" s="71"/>
    </row>
    <row r="76" spans="2:12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L76" s="71"/>
    </row>
    <row r="77" spans="2:12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L77" s="71"/>
    </row>
    <row r="78" spans="2:12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L78" s="71"/>
    </row>
    <row r="79" spans="2:12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L79" s="71"/>
    </row>
    <row r="80" spans="2:12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L80" s="71"/>
    </row>
    <row r="81" spans="2:12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L81" s="71"/>
    </row>
    <row r="82" spans="2:12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L82" s="71"/>
    </row>
    <row r="83" spans="2:12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L83" s="71"/>
    </row>
    <row r="84" spans="2:12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L84" s="71"/>
    </row>
    <row r="85" spans="2:12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L85" s="71"/>
    </row>
    <row r="86" spans="2:12" x14ac:dyDescent="0.2">
      <c r="B86" s="10"/>
      <c r="C86" s="4"/>
      <c r="D86" s="4"/>
      <c r="E86" s="4"/>
      <c r="F86" s="4"/>
      <c r="G86" s="4"/>
      <c r="H86" s="4"/>
      <c r="I86" s="4"/>
    </row>
    <row r="87" spans="2:12" x14ac:dyDescent="0.2">
      <c r="B87" s="14" t="s">
        <v>111</v>
      </c>
      <c r="C87" s="3">
        <v>6292800</v>
      </c>
      <c r="D87" s="3">
        <f>D88+D96+D106+D116+D126</f>
        <v>4095897.34</v>
      </c>
      <c r="E87" s="3">
        <f t="shared" ref="E87:H87" si="12">E88+E96+E106+E116+E126</f>
        <v>0</v>
      </c>
      <c r="F87" s="3">
        <f t="shared" si="12"/>
        <v>22739.86</v>
      </c>
      <c r="G87" s="3">
        <f t="shared" si="12"/>
        <v>26303.550000000003</v>
      </c>
      <c r="H87" s="3">
        <f t="shared" si="12"/>
        <v>4204327.82</v>
      </c>
      <c r="I87" s="3">
        <f>I88+I96+I106+I116+I126</f>
        <v>10497127.82</v>
      </c>
      <c r="K87" s="71"/>
    </row>
    <row r="88" spans="2:12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12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12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12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12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12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12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12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12" ht="14.4" x14ac:dyDescent="0.2">
      <c r="B96" s="17" t="s">
        <v>47</v>
      </c>
      <c r="C96" s="3">
        <v>0</v>
      </c>
      <c r="D96" s="3">
        <f>SUM(D97:D105)</f>
        <v>1627061.1</v>
      </c>
      <c r="E96" s="3">
        <f t="shared" ref="E96:I96" si="13">SUM(E97:E105)</f>
        <v>0</v>
      </c>
      <c r="F96" s="3">
        <f t="shared" si="13"/>
        <v>0</v>
      </c>
      <c r="G96" s="3">
        <f t="shared" si="13"/>
        <v>0</v>
      </c>
      <c r="H96" s="3">
        <f t="shared" si="13"/>
        <v>1627061.1</v>
      </c>
      <c r="I96" s="3">
        <f t="shared" si="13"/>
        <v>1627061.1</v>
      </c>
      <c r="J96" s="72"/>
      <c r="K96" s="71"/>
    </row>
    <row r="97" spans="2:12" ht="12" x14ac:dyDescent="0.2">
      <c r="B97" s="16" t="s">
        <v>48</v>
      </c>
      <c r="C97" s="4">
        <v>0</v>
      </c>
      <c r="D97" s="4">
        <f>580019.74+473.53+42952.86</f>
        <v>623446.13</v>
      </c>
      <c r="E97" s="4">
        <v>0</v>
      </c>
      <c r="F97" s="4">
        <v>0</v>
      </c>
      <c r="G97" s="4">
        <v>0</v>
      </c>
      <c r="H97" s="4">
        <f t="shared" ref="H97:H105" si="14">D97-E97+F97-G97</f>
        <v>623446.13</v>
      </c>
      <c r="I97" s="4">
        <f>C97+H97</f>
        <v>623446.13</v>
      </c>
      <c r="J97" s="73"/>
      <c r="K97" s="71"/>
      <c r="L97" s="71"/>
    </row>
    <row r="98" spans="2:12" ht="12" x14ac:dyDescent="0.2">
      <c r="B98" s="16" t="s">
        <v>49</v>
      </c>
      <c r="C98" s="4">
        <v>0</v>
      </c>
      <c r="D98" s="4">
        <f>870039.77-53423.79+53861.36</f>
        <v>870477.34</v>
      </c>
      <c r="E98" s="4">
        <v>0</v>
      </c>
      <c r="F98" s="4">
        <v>0</v>
      </c>
      <c r="G98" s="4">
        <v>0</v>
      </c>
      <c r="H98" s="4">
        <f t="shared" si="14"/>
        <v>870477.34</v>
      </c>
      <c r="I98" s="4">
        <f t="shared" ref="I98:I105" si="15">C98+H98</f>
        <v>870477.34</v>
      </c>
      <c r="J98" s="73"/>
      <c r="K98" s="71"/>
      <c r="L98" s="71"/>
    </row>
    <row r="99" spans="2:12" ht="12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14"/>
        <v>0</v>
      </c>
      <c r="I99" s="4">
        <f t="shared" si="15"/>
        <v>0</v>
      </c>
      <c r="J99" s="73"/>
      <c r="K99" s="71"/>
      <c r="L99" s="71"/>
    </row>
    <row r="100" spans="2:12" ht="12" x14ac:dyDescent="0.2">
      <c r="B100" s="16" t="s">
        <v>51</v>
      </c>
      <c r="C100" s="4">
        <v>0</v>
      </c>
      <c r="D100" s="4">
        <f>19508.33+4266.52</f>
        <v>23774.850000000002</v>
      </c>
      <c r="E100" s="4">
        <v>0</v>
      </c>
      <c r="F100" s="4">
        <v>0</v>
      </c>
      <c r="G100" s="4">
        <v>0</v>
      </c>
      <c r="H100" s="4">
        <f>D100-E100+F100-G100</f>
        <v>23774.850000000002</v>
      </c>
      <c r="I100" s="4">
        <f t="shared" si="15"/>
        <v>23774.850000000002</v>
      </c>
      <c r="J100" s="73"/>
      <c r="K100" s="71"/>
      <c r="L100" s="71"/>
    </row>
    <row r="101" spans="2:12" ht="12" x14ac:dyDescent="0.2">
      <c r="B101" s="18" t="s">
        <v>52</v>
      </c>
      <c r="C101" s="4">
        <v>0</v>
      </c>
      <c r="D101" s="4">
        <f>23498.33-1297</f>
        <v>22201.33</v>
      </c>
      <c r="E101" s="4">
        <v>0</v>
      </c>
      <c r="F101" s="4">
        <v>0</v>
      </c>
      <c r="G101" s="4">
        <v>0</v>
      </c>
      <c r="H101" s="4">
        <f t="shared" si="14"/>
        <v>22201.33</v>
      </c>
      <c r="I101" s="4">
        <f t="shared" si="15"/>
        <v>22201.33</v>
      </c>
      <c r="J101" s="73"/>
      <c r="K101" s="71"/>
      <c r="L101" s="71"/>
    </row>
    <row r="102" spans="2:12" ht="12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14"/>
        <v>0</v>
      </c>
      <c r="I102" s="4">
        <f t="shared" si="15"/>
        <v>0</v>
      </c>
      <c r="J102" s="73"/>
      <c r="K102" s="71"/>
      <c r="L102" s="71"/>
    </row>
    <row r="103" spans="2:12" ht="12" x14ac:dyDescent="0.2">
      <c r="B103" s="16" t="s">
        <v>54</v>
      </c>
      <c r="C103" s="4">
        <v>0</v>
      </c>
      <c r="D103" s="4">
        <f>86780.54-2274.28</f>
        <v>84506.26</v>
      </c>
      <c r="E103" s="4">
        <v>0</v>
      </c>
      <c r="F103" s="4">
        <v>0</v>
      </c>
      <c r="G103" s="4">
        <v>0</v>
      </c>
      <c r="H103" s="4">
        <f t="shared" si="14"/>
        <v>84506.26</v>
      </c>
      <c r="I103" s="4">
        <f t="shared" si="15"/>
        <v>84506.26</v>
      </c>
      <c r="J103" s="73"/>
      <c r="K103" s="71"/>
      <c r="L103" s="71"/>
    </row>
    <row r="104" spans="2:12" ht="12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14"/>
        <v>0</v>
      </c>
      <c r="I104" s="4">
        <f t="shared" si="15"/>
        <v>0</v>
      </c>
      <c r="J104" s="73"/>
      <c r="K104" s="71"/>
      <c r="L104" s="71"/>
    </row>
    <row r="105" spans="2:12" ht="12" x14ac:dyDescent="0.2">
      <c r="B105" s="16" t="s">
        <v>56</v>
      </c>
      <c r="C105" s="4">
        <v>0</v>
      </c>
      <c r="D105" s="4">
        <f>5549.29-2894.1</f>
        <v>2655.19</v>
      </c>
      <c r="E105" s="4">
        <v>0</v>
      </c>
      <c r="F105" s="4">
        <v>0</v>
      </c>
      <c r="G105" s="4">
        <v>0</v>
      </c>
      <c r="H105" s="4">
        <f t="shared" si="14"/>
        <v>2655.19</v>
      </c>
      <c r="I105" s="4">
        <f t="shared" si="15"/>
        <v>2655.19</v>
      </c>
      <c r="J105" s="73"/>
      <c r="K105" s="71"/>
      <c r="L105" s="71"/>
    </row>
    <row r="106" spans="2:12" ht="14.4" x14ac:dyDescent="0.2">
      <c r="B106" s="17" t="s">
        <v>57</v>
      </c>
      <c r="C106" s="3">
        <v>92800</v>
      </c>
      <c r="D106" s="3">
        <f>SUM(D107:D115)</f>
        <v>940153.86</v>
      </c>
      <c r="E106" s="3">
        <f t="shared" ref="E106:I106" si="16">SUM(E107:E115)</f>
        <v>0</v>
      </c>
      <c r="F106" s="3">
        <f t="shared" si="16"/>
        <v>22739.86</v>
      </c>
      <c r="G106" s="3">
        <f t="shared" si="16"/>
        <v>16801.030000000002</v>
      </c>
      <c r="H106" s="3">
        <f t="shared" si="16"/>
        <v>946092.69</v>
      </c>
      <c r="I106" s="3">
        <f t="shared" si="16"/>
        <v>1038892.69</v>
      </c>
      <c r="J106" s="72"/>
      <c r="K106" s="71"/>
      <c r="L106" s="71"/>
    </row>
    <row r="107" spans="2:12" ht="12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35" si="17">D107-E107+F107-G107</f>
        <v>0</v>
      </c>
      <c r="I107" s="4">
        <f t="shared" ref="I107:I135" si="18">C107+H107</f>
        <v>0</v>
      </c>
      <c r="J107" s="73"/>
      <c r="K107" s="71"/>
      <c r="L107" s="71"/>
    </row>
    <row r="108" spans="2:12" ht="12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17"/>
        <v>0</v>
      </c>
      <c r="I108" s="4">
        <f t="shared" si="18"/>
        <v>0</v>
      </c>
      <c r="J108" s="73"/>
      <c r="K108" s="71"/>
      <c r="L108" s="71"/>
    </row>
    <row r="109" spans="2:12" ht="12" x14ac:dyDescent="0.2">
      <c r="B109" s="16" t="s">
        <v>60</v>
      </c>
      <c r="C109" s="4">
        <v>0</v>
      </c>
      <c r="D109" s="4">
        <v>459898.25</v>
      </c>
      <c r="E109" s="4">
        <v>0</v>
      </c>
      <c r="F109" s="4">
        <v>0</v>
      </c>
      <c r="G109" s="4">
        <v>0</v>
      </c>
      <c r="H109" s="4">
        <f t="shared" si="17"/>
        <v>459898.25</v>
      </c>
      <c r="I109" s="4">
        <f t="shared" si="18"/>
        <v>459898.25</v>
      </c>
      <c r="J109" s="73"/>
      <c r="K109" s="71"/>
      <c r="L109" s="71"/>
    </row>
    <row r="110" spans="2:12" ht="12" x14ac:dyDescent="0.2">
      <c r="B110" s="16" t="s">
        <v>61</v>
      </c>
      <c r="C110" s="4">
        <v>12000</v>
      </c>
      <c r="D110" s="4">
        <v>0</v>
      </c>
      <c r="E110" s="4">
        <v>0</v>
      </c>
      <c r="F110" s="4">
        <f>19077.66-12000+7922.34+7739.86</f>
        <v>22739.86</v>
      </c>
      <c r="G110" s="4">
        <v>0</v>
      </c>
      <c r="H110" s="4">
        <f t="shared" si="17"/>
        <v>22739.86</v>
      </c>
      <c r="I110" s="4">
        <f t="shared" si="18"/>
        <v>34739.86</v>
      </c>
      <c r="J110" s="73"/>
      <c r="K110" s="71"/>
      <c r="L110" s="71"/>
    </row>
    <row r="111" spans="2:12" ht="12" x14ac:dyDescent="0.2">
      <c r="B111" s="16" t="s">
        <v>62</v>
      </c>
      <c r="C111" s="4">
        <v>0</v>
      </c>
      <c r="D111" s="4">
        <v>480255.61</v>
      </c>
      <c r="E111" s="4">
        <v>0</v>
      </c>
      <c r="F111" s="4">
        <v>0</v>
      </c>
      <c r="G111" s="4">
        <v>0</v>
      </c>
      <c r="H111" s="4">
        <f t="shared" ref="H111:H112" si="19">D111-E111+F111-G111</f>
        <v>480255.61</v>
      </c>
      <c r="I111" s="4">
        <f t="shared" ref="I111:I112" si="20">C111+H111</f>
        <v>480255.61</v>
      </c>
      <c r="J111" s="73"/>
      <c r="K111" s="71"/>
      <c r="L111" s="71"/>
    </row>
    <row r="112" spans="2:12" ht="12" x14ac:dyDescent="0.2">
      <c r="B112" s="16" t="s">
        <v>63</v>
      </c>
      <c r="C112" s="4">
        <v>0</v>
      </c>
      <c r="E112" s="4">
        <v>0</v>
      </c>
      <c r="F112" s="4">
        <v>0</v>
      </c>
      <c r="G112" s="4">
        <v>0</v>
      </c>
      <c r="H112" s="4">
        <f t="shared" si="19"/>
        <v>0</v>
      </c>
      <c r="I112" s="4">
        <f t="shared" si="20"/>
        <v>0</v>
      </c>
      <c r="J112" s="73"/>
      <c r="K112" s="71"/>
      <c r="L112" s="71"/>
    </row>
    <row r="113" spans="2:12" ht="12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17"/>
        <v>0</v>
      </c>
      <c r="I113" s="4">
        <f t="shared" si="18"/>
        <v>0</v>
      </c>
      <c r="J113" s="73"/>
      <c r="K113" s="71"/>
      <c r="L113" s="71"/>
    </row>
    <row r="114" spans="2:12" ht="12" x14ac:dyDescent="0.2">
      <c r="B114" s="16" t="s">
        <v>65</v>
      </c>
      <c r="C114" s="4">
        <v>80800</v>
      </c>
      <c r="D114" s="4">
        <v>0</v>
      </c>
      <c r="E114" s="4">
        <v>0</v>
      </c>
      <c r="F114" s="4">
        <v>0</v>
      </c>
      <c r="G114" s="4">
        <f>C114-63170.02-5629.98+4801.03</f>
        <v>16801.030000000002</v>
      </c>
      <c r="H114" s="4">
        <f>D114-E114+F114-G114</f>
        <v>-16801.030000000002</v>
      </c>
      <c r="I114" s="4">
        <f t="shared" si="18"/>
        <v>63998.97</v>
      </c>
      <c r="J114" s="73"/>
      <c r="K114" s="71"/>
      <c r="L114" s="71"/>
    </row>
    <row r="115" spans="2:12" ht="12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17"/>
        <v>0</v>
      </c>
      <c r="I115" s="4">
        <f t="shared" si="18"/>
        <v>0</v>
      </c>
      <c r="J115" s="73"/>
      <c r="K115" s="71"/>
      <c r="L115" s="71"/>
    </row>
    <row r="116" spans="2:12" ht="14.4" x14ac:dyDescent="0.2">
      <c r="B116" s="17" t="s">
        <v>67</v>
      </c>
      <c r="C116" s="3">
        <v>6200000</v>
      </c>
      <c r="D116" s="3">
        <v>0</v>
      </c>
      <c r="E116" s="3">
        <v>0</v>
      </c>
      <c r="F116" s="3">
        <f>F120</f>
        <v>0</v>
      </c>
      <c r="G116" s="3">
        <f t="shared" ref="G116:I116" si="21">G120</f>
        <v>9502.52</v>
      </c>
      <c r="H116" s="3">
        <f t="shared" si="21"/>
        <v>-9502.52</v>
      </c>
      <c r="I116" s="3">
        <f t="shared" si="21"/>
        <v>6190497.4800000004</v>
      </c>
      <c r="J116" s="72"/>
      <c r="K116" s="71"/>
      <c r="L116" s="71"/>
    </row>
    <row r="117" spans="2:12" ht="12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17"/>
        <v>0</v>
      </c>
      <c r="I117" s="4">
        <f t="shared" si="18"/>
        <v>0</v>
      </c>
      <c r="J117" s="73"/>
      <c r="K117" s="71"/>
      <c r="L117" s="71"/>
    </row>
    <row r="118" spans="2:12" ht="12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17"/>
        <v>0</v>
      </c>
      <c r="I118" s="4">
        <f t="shared" si="18"/>
        <v>0</v>
      </c>
      <c r="J118" s="73"/>
      <c r="K118" s="71"/>
      <c r="L118" s="71"/>
    </row>
    <row r="119" spans="2:12" ht="12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17"/>
        <v>0</v>
      </c>
      <c r="I119" s="4">
        <f t="shared" si="18"/>
        <v>0</v>
      </c>
      <c r="J119" s="73"/>
      <c r="K119" s="71"/>
      <c r="L119" s="71"/>
    </row>
    <row r="120" spans="2:12" ht="12" x14ac:dyDescent="0.2">
      <c r="B120" s="16" t="s">
        <v>71</v>
      </c>
      <c r="C120" s="4">
        <v>6200000</v>
      </c>
      <c r="D120" s="4">
        <v>0</v>
      </c>
      <c r="E120" s="4">
        <v>0</v>
      </c>
      <c r="F120" s="4">
        <v>0</v>
      </c>
      <c r="G120" s="4">
        <v>9502.52</v>
      </c>
      <c r="H120" s="4">
        <f t="shared" si="17"/>
        <v>-9502.52</v>
      </c>
      <c r="I120" s="4">
        <f t="shared" si="18"/>
        <v>6190497.4800000004</v>
      </c>
      <c r="J120" s="73"/>
      <c r="K120" s="71"/>
      <c r="L120" s="71"/>
    </row>
    <row r="121" spans="2:12" ht="12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17"/>
        <v>0</v>
      </c>
      <c r="I121" s="4">
        <f t="shared" si="18"/>
        <v>0</v>
      </c>
      <c r="J121" s="73"/>
      <c r="K121" s="71"/>
      <c r="L121" s="71"/>
    </row>
    <row r="122" spans="2:12" ht="12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17"/>
        <v>0</v>
      </c>
      <c r="I122" s="4">
        <f t="shared" si="18"/>
        <v>0</v>
      </c>
      <c r="J122" s="73"/>
      <c r="K122" s="71"/>
      <c r="L122" s="71"/>
    </row>
    <row r="123" spans="2:12" ht="12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17"/>
        <v>0</v>
      </c>
      <c r="I123" s="4">
        <f t="shared" si="18"/>
        <v>0</v>
      </c>
      <c r="J123" s="73"/>
      <c r="K123" s="71"/>
      <c r="L123" s="71"/>
    </row>
    <row r="124" spans="2:12" ht="12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17"/>
        <v>0</v>
      </c>
      <c r="I124" s="4">
        <f t="shared" si="18"/>
        <v>0</v>
      </c>
      <c r="J124" s="73"/>
      <c r="K124" s="71"/>
      <c r="L124" s="71"/>
    </row>
    <row r="125" spans="2:12" ht="12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17"/>
        <v>0</v>
      </c>
      <c r="I125" s="4">
        <f t="shared" si="18"/>
        <v>0</v>
      </c>
      <c r="J125" s="73"/>
      <c r="K125" s="71"/>
      <c r="L125" s="71"/>
    </row>
    <row r="126" spans="2:12" ht="14.4" x14ac:dyDescent="0.2">
      <c r="B126" s="17" t="s">
        <v>77</v>
      </c>
      <c r="C126" s="3">
        <v>0</v>
      </c>
      <c r="D126" s="3">
        <f>D127+D130</f>
        <v>1528682.38</v>
      </c>
      <c r="E126" s="3">
        <f t="shared" ref="E126:G126" si="22">E127+E130</f>
        <v>0</v>
      </c>
      <c r="F126" s="3">
        <f t="shared" si="22"/>
        <v>0</v>
      </c>
      <c r="G126" s="3">
        <f t="shared" si="22"/>
        <v>0</v>
      </c>
      <c r="H126" s="3">
        <f>H127+H130+H128</f>
        <v>1640676.5499999998</v>
      </c>
      <c r="I126" s="3">
        <f>I127+I130+I128</f>
        <v>1640676.5499999998</v>
      </c>
      <c r="J126" s="72"/>
      <c r="K126" s="71"/>
      <c r="L126" s="71"/>
    </row>
    <row r="127" spans="2:12" ht="12" x14ac:dyDescent="0.2">
      <c r="B127" s="16" t="s">
        <v>78</v>
      </c>
      <c r="C127" s="4">
        <v>0</v>
      </c>
      <c r="D127" s="4">
        <f>674308.09-76453.86</f>
        <v>597854.23</v>
      </c>
      <c r="E127" s="4">
        <v>0</v>
      </c>
      <c r="F127" s="4"/>
      <c r="G127" s="4">
        <v>0</v>
      </c>
      <c r="H127" s="4">
        <f t="shared" si="17"/>
        <v>597854.23</v>
      </c>
      <c r="I127" s="4">
        <f t="shared" si="18"/>
        <v>597854.23</v>
      </c>
      <c r="J127" s="73"/>
      <c r="K127" s="71"/>
      <c r="L127" s="71"/>
    </row>
    <row r="128" spans="2:12" ht="12" x14ac:dyDescent="0.2">
      <c r="B128" s="16" t="s">
        <v>79</v>
      </c>
      <c r="C128" s="4">
        <v>0</v>
      </c>
      <c r="D128" s="4">
        <f>111958.11+36.06</f>
        <v>111994.17</v>
      </c>
      <c r="E128" s="4">
        <v>0</v>
      </c>
      <c r="F128" s="4">
        <v>0</v>
      </c>
      <c r="G128" s="4">
        <v>0</v>
      </c>
      <c r="H128" s="4">
        <f t="shared" si="17"/>
        <v>111994.17</v>
      </c>
      <c r="I128" s="4">
        <f t="shared" si="18"/>
        <v>111994.17</v>
      </c>
      <c r="J128" s="73"/>
      <c r="K128" s="71"/>
      <c r="L128" s="71"/>
    </row>
    <row r="129" spans="2:12" ht="12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17"/>
        <v>0</v>
      </c>
      <c r="I129" s="4">
        <f t="shared" si="18"/>
        <v>0</v>
      </c>
      <c r="J129" s="73"/>
      <c r="K129" s="71"/>
      <c r="L129" s="71"/>
    </row>
    <row r="130" spans="2:12" ht="12" x14ac:dyDescent="0.2">
      <c r="B130" s="16" t="s">
        <v>81</v>
      </c>
      <c r="C130" s="4">
        <v>0</v>
      </c>
      <c r="D130" s="4">
        <f>930526.2+301.95</f>
        <v>930828.14999999991</v>
      </c>
      <c r="E130" s="4">
        <v>0</v>
      </c>
      <c r="F130" s="4">
        <v>0</v>
      </c>
      <c r="G130" s="4">
        <v>0</v>
      </c>
      <c r="H130" s="4">
        <f t="shared" si="17"/>
        <v>930828.14999999991</v>
      </c>
      <c r="I130" s="4">
        <f t="shared" si="18"/>
        <v>930828.14999999991</v>
      </c>
      <c r="J130" s="73"/>
      <c r="K130" s="71"/>
      <c r="L130" s="71"/>
    </row>
    <row r="131" spans="2:12" ht="12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17"/>
        <v>0</v>
      </c>
      <c r="I131" s="4">
        <f t="shared" si="18"/>
        <v>0</v>
      </c>
      <c r="J131" s="73"/>
      <c r="K131" s="71"/>
      <c r="L131" s="71"/>
    </row>
    <row r="132" spans="2:12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17"/>
        <v>0</v>
      </c>
      <c r="I132" s="4">
        <f t="shared" si="18"/>
        <v>0</v>
      </c>
      <c r="K132" s="71"/>
    </row>
    <row r="133" spans="2:12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17"/>
        <v>0</v>
      </c>
      <c r="I133" s="4">
        <f t="shared" si="18"/>
        <v>0</v>
      </c>
      <c r="K133" s="71"/>
    </row>
    <row r="134" spans="2:12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17"/>
        <v>0</v>
      </c>
      <c r="I134" s="4">
        <f t="shared" si="18"/>
        <v>0</v>
      </c>
      <c r="K134" s="71"/>
    </row>
    <row r="135" spans="2:12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17"/>
        <v>0</v>
      </c>
      <c r="I135" s="4">
        <f t="shared" si="18"/>
        <v>0</v>
      </c>
    </row>
    <row r="136" spans="2:12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12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12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12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12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12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12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12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12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C87+C13</f>
        <v>181980644</v>
      </c>
      <c r="D161" s="6">
        <f t="shared" ref="D161:G161" si="23">D87+D13</f>
        <v>14041659.699999997</v>
      </c>
      <c r="E161" s="6">
        <f t="shared" si="23"/>
        <v>0</v>
      </c>
      <c r="F161" s="6">
        <f t="shared" si="23"/>
        <v>6289660.5400000019</v>
      </c>
      <c r="G161" s="6">
        <f t="shared" si="23"/>
        <v>6401654.709999999</v>
      </c>
      <c r="H161" s="6">
        <f>H87+H13</f>
        <v>14041659.699999999</v>
      </c>
      <c r="I161" s="6">
        <f>I87+I13</f>
        <v>196022303.70000002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D164" s="71"/>
    </row>
  </sheetData>
  <protectedRanges>
    <protectedRange sqref="C87:I87 C13:I13" name="Rango1_2"/>
    <protectedRange sqref="J13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/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.85546875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SISTEMA PARA EL DESARROLLO INTEGRAL DE LA FAMILIA EN EL MUNICIPIO DE LEON, GTO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del 2025</v>
      </c>
      <c r="C3" s="76"/>
      <c r="D3" s="76"/>
      <c r="E3" s="40" t="s">
        <v>4</v>
      </c>
      <c r="F3" s="41">
        <f>'Notas de Disciplina Financiera'!D3</f>
        <v>4</v>
      </c>
    </row>
    <row r="5" spans="1:6" ht="10.8" thickBot="1" x14ac:dyDescent="0.25">
      <c r="C5" s="43" t="s">
        <v>113</v>
      </c>
    </row>
    <row r="6" spans="1:6" x14ac:dyDescent="0.2">
      <c r="B6" s="85" t="str">
        <f>B1</f>
        <v>SISTEMA PARA EL DESARROLLO INTEGRAL DE LA FAMILIA EN EL MUNICIPIO DE LEON, GTO</v>
      </c>
      <c r="C6" s="86"/>
      <c r="D6" s="86"/>
      <c r="E6" s="86"/>
      <c r="F6" s="87"/>
    </row>
    <row r="7" spans="1:6" x14ac:dyDescent="0.2">
      <c r="B7" s="88" t="s">
        <v>114</v>
      </c>
      <c r="C7" s="89"/>
      <c r="D7" s="89"/>
      <c r="E7" s="89"/>
      <c r="F7" s="90"/>
    </row>
    <row r="8" spans="1:6" x14ac:dyDescent="0.2">
      <c r="B8" s="91" t="s">
        <v>115</v>
      </c>
      <c r="C8" s="92"/>
      <c r="D8" s="92"/>
      <c r="E8" s="92"/>
      <c r="F8" s="93"/>
    </row>
    <row r="9" spans="1:6" ht="20.399999999999999" x14ac:dyDescent="0.2">
      <c r="B9" s="83" t="s">
        <v>116</v>
      </c>
      <c r="C9" s="84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3"/>
      <c r="C10" s="84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v>131339427.88999999</v>
      </c>
      <c r="E11" s="54">
        <v>130619027.16</v>
      </c>
      <c r="F11" s="55">
        <v>0</v>
      </c>
    </row>
    <row r="12" spans="1:6" x14ac:dyDescent="0.2">
      <c r="B12" s="56">
        <v>1000</v>
      </c>
      <c r="C12" s="57" t="s">
        <v>125</v>
      </c>
      <c r="D12" s="58">
        <v>103082511.38</v>
      </c>
      <c r="E12" s="58">
        <v>102904502.56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6814547.879999999</v>
      </c>
      <c r="E13" s="58">
        <v>6814367.879999999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18635821.27</v>
      </c>
      <c r="E14" s="58">
        <v>18093609.359999999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2723866.56</v>
      </c>
      <c r="E15" s="58">
        <v>2723866.56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82680.799999999988</v>
      </c>
      <c r="E16" s="58">
        <v>82680.799999999988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v>6644788.5599999996</v>
      </c>
      <c r="E21" s="61">
        <v>6644788.5599999996</v>
      </c>
      <c r="F21" s="62"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960036.37999999989</v>
      </c>
      <c r="E23" s="58">
        <v>960036.37999999989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470004.36</v>
      </c>
      <c r="E24" s="58">
        <v>470004.36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3969676.52</v>
      </c>
      <c r="E25" s="58">
        <v>3969676.52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1245071.3</v>
      </c>
      <c r="E26" s="58">
        <v>1245071.3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v>137984216.44999999</v>
      </c>
      <c r="E31" s="50">
        <v>137263815.72</v>
      </c>
      <c r="F31" s="51"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6"/>
  <sheetViews>
    <sheetView showGridLines="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SISTEMA PARA EL DESARROLLO INTEGRAL DE LA FAMILIA EN EL MUNICIPIO DE LEON, GTO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del 2025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6" spans="1:6" x14ac:dyDescent="0.2">
      <c r="C16" s="1" t="s">
        <v>151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6"/>
  <sheetViews>
    <sheetView showGridLines="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SISTEMA PARA EL DESARROLLO INTEGRAL DE LA FAMILIA EN EL MUNICIPIO DE LEON, GTO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del 2025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6" spans="1:6" x14ac:dyDescent="0.2">
      <c r="C16" s="1" t="s">
        <v>152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SISTEMA PARA EL DESARROLLO INTEGRAL DE LA FAMILIA EN EL MUNICIPIO DE LEON, GTO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diciembre del 2025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2024-03-15T21:50:03Z</dcterms:created>
  <dcterms:modified xsi:type="dcterms:W3CDTF">2026-01-22T20:31:46Z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